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Holdings" sheetId="2" state="visible" r:id="rId2"/>
    <sheet xmlns:r="http://schemas.openxmlformats.org/officeDocument/2006/relationships" name="Trades" sheetId="3" state="visible" r:id="rId3"/>
    <sheet xmlns:r="http://schemas.openxmlformats.org/officeDocument/2006/relationships" name="Broker Fees" sheetId="4" state="visible" r:id="rId4"/>
    <sheet xmlns:r="http://schemas.openxmlformats.org/officeDocument/2006/relationships" name="Import" sheetId="5" state="visible" r:id="rId5"/>
    <sheet xmlns:r="http://schemas.openxmlformats.org/officeDocument/2006/relationships" name="Pric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£#,##0;(£#,##0);&quot;-&quot;"/>
    <numFmt numFmtId="165" formatCode="£#,##0.00;(£#,##0.00);&quot;-&quot;"/>
    <numFmt numFmtId="166" formatCode="0.00%;(0.00%);&quot;-&quot;"/>
    <numFmt numFmtId="167" formatCode="#,##0;(#,##0);&quot;-&quot;"/>
  </numFmts>
  <fonts count="18">
    <font>
      <name val="Calibri"/>
      <family val="2"/>
      <color theme="1"/>
      <sz val="11"/>
      <scheme val="minor"/>
    </font>
    <font>
      <name val="Arial"/>
      <b val="1"/>
      <color rgb="006B9080"/>
      <sz val="16"/>
    </font>
    <font>
      <name val="Arial"/>
      <color rgb="008A8A8A"/>
      <sz val="11"/>
    </font>
    <font>
      <name val="Arial"/>
      <b val="1"/>
      <sz val="11"/>
    </font>
    <font>
      <name val="Arial"/>
      <b val="1"/>
      <color rgb="006B9080"/>
      <sz val="14"/>
    </font>
    <font>
      <name val="Arial"/>
      <b val="1"/>
      <color rgb="00FFFFFF"/>
      <sz val="13"/>
    </font>
    <font>
      <name val="Arial"/>
      <b val="1"/>
      <sz val="12"/>
    </font>
    <font>
      <name val="Arial"/>
      <b val="1"/>
      <color rgb="00FFFFFF"/>
      <sz val="11"/>
    </font>
    <font>
      <name val="Arial"/>
      <b val="1"/>
      <color rgb="006B9080"/>
      <sz val="10"/>
    </font>
    <font>
      <name val="Arial"/>
      <color rgb="008A8A8A"/>
      <sz val="9"/>
    </font>
    <font>
      <name val="Arial"/>
      <b val="1"/>
      <color rgb="006B9080"/>
      <sz val="9"/>
    </font>
    <font>
      <name val="Arial"/>
      <sz val="11"/>
    </font>
    <font>
      <name val="Arial"/>
      <b val="1"/>
      <color rgb="00FFFFFF"/>
    </font>
    <font>
      <name val="Arial"/>
      <b val="1"/>
      <color rgb="006B9080"/>
    </font>
    <font>
      <name val="Arial"/>
      <b val="1"/>
      <color rgb="006B9080"/>
      <sz val="12"/>
    </font>
    <font>
      <name val="Arial"/>
      <b val="1"/>
      <color rgb="00D4726A"/>
      <sz val="12"/>
    </font>
    <font>
      <name val="Arial"/>
      <b val="1"/>
      <color rgb="006B9080"/>
      <sz val="11"/>
    </font>
    <font>
      <name val="Arial"/>
      <i val="1"/>
      <color rgb="008A8A8A"/>
      <sz val="11"/>
    </font>
  </fonts>
  <fills count="8">
    <fill>
      <patternFill/>
    </fill>
    <fill>
      <patternFill patternType="gray125"/>
    </fill>
    <fill>
      <patternFill patternType="solid">
        <fgColor rgb="006B9080"/>
      </patternFill>
    </fill>
    <fill>
      <patternFill patternType="solid">
        <fgColor rgb="00EAE4E9"/>
      </patternFill>
    </fill>
    <fill>
      <patternFill patternType="solid">
        <fgColor rgb="00FFFFFF"/>
      </patternFill>
    </fill>
    <fill>
      <patternFill patternType="solid">
        <fgColor rgb="00CCE3DE"/>
      </patternFill>
    </fill>
    <fill>
      <patternFill patternType="solid">
        <fgColor rgb="00F7F5F0"/>
      </patternFill>
    </fill>
    <fill>
      <patternFill patternType="solid">
        <fgColor rgb="00F9E2A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0" borderId="0" pivotButton="0" quotePrefix="0" xfId="0"/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3" fillId="3" borderId="1" pivotButton="0" quotePrefix="0" xfId="0"/>
    <xf numFmtId="165" fontId="6" fillId="3" borderId="1" pivotButton="0" quotePrefix="0" xfId="0"/>
    <xf numFmtId="0" fontId="3" fillId="4" borderId="1" pivotButton="0" quotePrefix="0" xfId="0"/>
    <xf numFmtId="165" fontId="6" fillId="4" borderId="1" pivotButton="0" quotePrefix="0" xfId="0"/>
    <xf numFmtId="166" fontId="6" fillId="3" borderId="1" pivotButton="0" quotePrefix="0" xfId="0"/>
    <xf numFmtId="166" fontId="6" fillId="4" borderId="1" pivotButton="0" quotePrefix="0" xfId="0"/>
    <xf numFmtId="0" fontId="7" fillId="2" borderId="0" pivotButton="0" quotePrefix="0" xfId="0"/>
    <xf numFmtId="0" fontId="8" fillId="5" borderId="1" applyAlignment="1" pivotButton="0" quotePrefix="0" xfId="0">
      <alignment horizontal="center" vertical="center"/>
    </xf>
    <xf numFmtId="0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0" fontId="0" fillId="6" borderId="1" pivotButton="0" quotePrefix="0" xfId="0"/>
    <xf numFmtId="165" fontId="0" fillId="6" borderId="1" pivotButton="0" quotePrefix="0" xfId="0"/>
    <xf numFmtId="166" fontId="0" fillId="6" borderId="1" pivotButton="0" quotePrefix="0" xfId="0"/>
    <xf numFmtId="0" fontId="9" fillId="0" borderId="0" pivotButton="0" quotePrefix="0" xfId="0"/>
    <xf numFmtId="0" fontId="10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165" fontId="11" fillId="4" borderId="1" applyAlignment="1" pivotButton="0" quotePrefix="0" xfId="0">
      <alignment horizontal="center" vertical="center"/>
    </xf>
    <xf numFmtId="165" fontId="11" fillId="7" borderId="1" applyAlignment="1" pivotButton="0" quotePrefix="0" xfId="0">
      <alignment horizontal="center" vertical="center"/>
    </xf>
    <xf numFmtId="166" fontId="11" fillId="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center" vertical="center"/>
    </xf>
    <xf numFmtId="165" fontId="11" fillId="5" borderId="1" applyAlignment="1" pivotButton="0" quotePrefix="0" xfId="0">
      <alignment horizontal="center" vertical="center"/>
    </xf>
    <xf numFmtId="166" fontId="11" fillId="5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left" vertical="center" wrapText="1"/>
    </xf>
    <xf numFmtId="0" fontId="12" fillId="2" borderId="1" pivotButton="0" quotePrefix="0" xfId="0"/>
    <xf numFmtId="167" fontId="12" fillId="2" borderId="1" pivotButton="0" quotePrefix="0" xfId="0"/>
    <xf numFmtId="165" fontId="12" fillId="2" borderId="1" pivotButton="0" quotePrefix="0" xfId="0"/>
    <xf numFmtId="166" fontId="12" fillId="2" borderId="1" pivotButton="0" quotePrefix="0" xfId="0"/>
    <xf numFmtId="0" fontId="13" fillId="4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165" fontId="0" fillId="0" borderId="0" pivotButton="0" quotePrefix="0" xfId="0"/>
    <xf numFmtId="0" fontId="4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5" fillId="2" borderId="0" pivotButton="0" quotePrefix="0" xfId="0"/>
    <xf numFmtId="0" fontId="8" fillId="5" borderId="1" pivotButton="0" quotePrefix="0" xfId="0"/>
    <xf numFmtId="165" fontId="3" fillId="4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0" fontId="14" fillId="0" borderId="0" pivotButton="0" quotePrefix="0" xfId="0"/>
    <xf numFmtId="165" fontId="14" fillId="0" borderId="0" pivotButton="0" quotePrefix="0" xfId="0"/>
    <xf numFmtId="0" fontId="15" fillId="0" borderId="0" pivotButton="0" quotePrefix="0" xfId="0"/>
    <xf numFmtId="165" fontId="15" fillId="0" borderId="0" pivotButton="0" quotePrefix="0" xfId="0"/>
    <xf numFmtId="165" fontId="16" fillId="0" borderId="0" pivotButton="0" quotePrefix="0" xfId="0"/>
    <xf numFmtId="0" fontId="16" fillId="5" borderId="0" pivotButton="0" quotePrefix="0" xfId="0"/>
    <xf numFmtId="0" fontId="17" fillId="7" borderId="1" pivotButton="0" quotePrefix="0" xfId="0"/>
    <xf numFmtId="165" fontId="17" fillId="7" borderId="1" pivotButton="0" quotePrefix="0" xfId="0"/>
    <xf numFmtId="0" fontId="0" fillId="7" borderId="1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  <xf numFmtId="165" fontId="3" fillId="7" borderId="1" applyAlignment="1" pivotButton="0" quotePrefix="0" xfId="0">
      <alignment horizontal="center" vertical="center"/>
    </xf>
    <xf numFmtId="0" fontId="0" fillId="0" borderId="1" pivotButton="0" quotePrefix="0" xfId="0"/>
    <xf numFmtId="165" fontId="0" fillId="7" borderId="1" pivotButton="0" quotePrefix="0" xfId="0"/>
    <xf numFmtId="165" fontId="0" fillId="0" borderId="1" pivotButton="0" quotePrefix="0" xfId="0"/>
    <xf numFmtId="166" fontId="0" fillId="0" borderId="1" pivotButton="0" quotePrefix="0" xfId="0"/>
  </cellXfs>
  <cellStyles count="1">
    <cellStyle name="Normal" xfId="0" builtinId="0" hidden="0"/>
  </cellStyles>
  <dxfs count="2">
    <dxf>
      <font>
        <name val="Arial"/>
        <b val="1"/>
        <color rgb="006B9080"/>
      </font>
    </dxf>
    <dxf>
      <font>
        <name val="Arial"/>
        <b val="1"/>
        <color rgb="00D4726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6B9080"/>
    <outlinePr summaryBelow="1" summaryRight="1"/>
    <pageSetUpPr/>
  </sheetPr>
  <dimension ref="B2:E25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22" customWidth="1" min="3" max="3"/>
    <col width="22" customWidth="1" min="4" max="4"/>
    <col width="22" customWidth="1" min="5" max="5"/>
    <col width="18" customWidth="1" min="6" max="6"/>
  </cols>
  <sheetData>
    <row r="2">
      <c r="B2" s="1" t="inlineStr">
        <is>
          <t>FOS — Full of Shit</t>
        </is>
      </c>
    </row>
    <row r="3">
      <c r="B3" s="2" t="inlineStr">
        <is>
          <t>Paper Trading Portfolio</t>
        </is>
      </c>
    </row>
    <row r="5">
      <c r="B5" s="3" t="inlineStr">
        <is>
          <t>Starting Balance</t>
        </is>
      </c>
      <c r="C5" s="4" t="n">
        <v>10000</v>
      </c>
    </row>
    <row r="7">
      <c r="B7" s="5" t="inlineStr">
        <is>
          <t>PORTFOLIO SNAPSHOT</t>
        </is>
      </c>
      <c r="C7" s="6" t="n"/>
      <c r="D7" s="6" t="n"/>
      <c r="E7" s="6" t="n"/>
    </row>
    <row r="8">
      <c r="B8" s="7" t="inlineStr">
        <is>
          <t>Current Cash</t>
        </is>
      </c>
      <c r="C8" s="8">
        <f>10000-SUMPRODUCT((Trades!C2:C1000="BUY")*Trades!H2:H1000)+SUMPRODUCT((Trades!C2:C1000="SELL")*Trades!H2:H1000)</f>
        <v/>
      </c>
    </row>
    <row r="9">
      <c r="B9" s="9" t="inlineStr">
        <is>
          <t>Holdings Value</t>
        </is>
      </c>
      <c r="C9" s="10">
        <f>SUM(Holdings!G2:G100)</f>
        <v/>
      </c>
    </row>
    <row r="10">
      <c r="B10" s="7" t="inlineStr">
        <is>
          <t>Total Portfolio</t>
        </is>
      </c>
      <c r="C10" s="8">
        <f>C8+C9</f>
        <v/>
      </c>
    </row>
    <row r="11">
      <c r="B11" s="9" t="inlineStr">
        <is>
          <t>P&amp;L (£)</t>
        </is>
      </c>
      <c r="C11" s="10">
        <f>C10-C5</f>
        <v/>
      </c>
    </row>
    <row r="12">
      <c r="B12" s="7" t="inlineStr">
        <is>
          <t>P&amp;L (%)</t>
        </is>
      </c>
      <c r="C12" s="11">
        <f>IF(C5=0,0,C11/C5)</f>
        <v/>
      </c>
    </row>
    <row r="13">
      <c r="B13" s="9" t="inlineStr">
        <is>
          <t>Cash %</t>
        </is>
      </c>
      <c r="C13" s="12">
        <f>IF(C10=0,0,C8/C10)</f>
        <v/>
      </c>
    </row>
    <row r="14">
      <c r="B14" s="7" t="inlineStr">
        <is>
          <t>Market %</t>
        </is>
      </c>
      <c r="C14" s="11">
        <f>IF(C10=0,0,C9/C10)</f>
        <v/>
      </c>
    </row>
    <row r="16">
      <c r="B16" s="13" t="inlineStr">
        <is>
          <t>TOP HOLDINGS</t>
        </is>
      </c>
      <c r="C16" s="6" t="n"/>
      <c r="D16" s="6" t="n"/>
      <c r="E16" s="6" t="n"/>
    </row>
    <row r="17">
      <c r="B17" s="14" t="inlineStr">
        <is>
          <t>Symbol</t>
        </is>
      </c>
      <c r="C17" s="14" t="inlineStr">
        <is>
          <t>Value</t>
        </is>
      </c>
      <c r="D17" s="14" t="inlineStr">
        <is>
          <t>P&amp;L £</t>
        </is>
      </c>
      <c r="E17" s="14" t="inlineStr">
        <is>
          <t>Weight</t>
        </is>
      </c>
    </row>
    <row r="18">
      <c r="B18" s="15">
        <f>IF(Holdings!A2="","",Holdings!A2)</f>
        <v/>
      </c>
      <c r="C18" s="16">
        <f>IF(Holdings!A2="","",Holdings!G2)</f>
        <v/>
      </c>
      <c r="D18" s="16">
        <f>IF(Holdings!A2="","",Holdings!I2)</f>
        <v/>
      </c>
      <c r="E18" s="17">
        <f>IF(Holdings!A2="","",Holdings!K2)</f>
        <v/>
      </c>
    </row>
    <row r="19">
      <c r="B19" s="18">
        <f>IF(Holdings!A3="","",Holdings!A3)</f>
        <v/>
      </c>
      <c r="C19" s="19">
        <f>IF(Holdings!A3="","",Holdings!G3)</f>
        <v/>
      </c>
      <c r="D19" s="19">
        <f>IF(Holdings!A3="","",Holdings!I3)</f>
        <v/>
      </c>
      <c r="E19" s="20">
        <f>IF(Holdings!A3="","",Holdings!K3)</f>
        <v/>
      </c>
    </row>
    <row r="20">
      <c r="B20" s="15">
        <f>IF(Holdings!A4="","",Holdings!A4)</f>
        <v/>
      </c>
      <c r="C20" s="16">
        <f>IF(Holdings!A4="","",Holdings!G4)</f>
        <v/>
      </c>
      <c r="D20" s="16">
        <f>IF(Holdings!A4="","",Holdings!I4)</f>
        <v/>
      </c>
      <c r="E20" s="17">
        <f>IF(Holdings!A4="","",Holdings!K4)</f>
        <v/>
      </c>
    </row>
    <row r="21">
      <c r="B21" s="18">
        <f>IF(Holdings!A5="","",Holdings!A5)</f>
        <v/>
      </c>
      <c r="C21" s="19">
        <f>IF(Holdings!A5="","",Holdings!G5)</f>
        <v/>
      </c>
      <c r="D21" s="19">
        <f>IF(Holdings!A5="","",Holdings!I5)</f>
        <v/>
      </c>
      <c r="E21" s="20">
        <f>IF(Holdings!A5="","",Holdings!K5)</f>
        <v/>
      </c>
    </row>
    <row r="22">
      <c r="B22" s="15">
        <f>IF(Holdings!A6="","",Holdings!A6)</f>
        <v/>
      </c>
      <c r="C22" s="16">
        <f>IF(Holdings!A6="","",Holdings!G6)</f>
        <v/>
      </c>
      <c r="D22" s="16">
        <f>IF(Holdings!A6="","",Holdings!I6)</f>
        <v/>
      </c>
      <c r="E22" s="17">
        <f>IF(Holdings!A6="","",Holdings!K6)</f>
        <v/>
      </c>
    </row>
    <row r="24">
      <c r="B24" s="21" t="inlineStr">
        <is>
          <t>Last Updated:</t>
        </is>
      </c>
      <c r="C24" s="21" t="inlineStr">
        <is>
          <t>2026-04-11 20:01</t>
        </is>
      </c>
    </row>
    <row r="25">
      <c r="B25" s="21" t="inlineStr">
        <is>
          <t>Cheapest Broker:</t>
        </is>
      </c>
      <c r="C25" s="22">
        <f>INDEX('Broker Fees'!A15:A22,MATCH(MIN('Broker Fees'!B15:B22),'Broker Fees'!B15:B22,0))</f>
        <v/>
      </c>
    </row>
  </sheetData>
  <mergeCells count="2">
    <mergeCell ref="B3:E3"/>
    <mergeCell ref="B2:E2"/>
  </mergeCells>
  <conditionalFormatting sqref="C11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C12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D18">
    <cfRule type="cellIs" priority="5" operator="greaterThan" dxfId="0">
      <formula>0</formula>
    </cfRule>
    <cfRule type="cellIs" priority="6" operator="lessThan" dxfId="1">
      <formula>0</formula>
    </cfRule>
  </conditionalFormatting>
  <conditionalFormatting sqref="D19">
    <cfRule type="cellIs" priority="7" operator="greaterThan" dxfId="0">
      <formula>0</formula>
    </cfRule>
    <cfRule type="cellIs" priority="8" operator="lessThan" dxfId="1">
      <formula>0</formula>
    </cfRule>
  </conditionalFormatting>
  <conditionalFormatting sqref="D20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D21">
    <cfRule type="cellIs" priority="11" operator="greaterThan" dxfId="0">
      <formula>0</formula>
    </cfRule>
    <cfRule type="cellIs" priority="12" operator="lessThan" dxfId="1">
      <formula>0</formula>
    </cfRule>
  </conditionalFormatting>
  <conditionalFormatting sqref="D22">
    <cfRule type="cellIs" priority="13" operator="greaterThan" dxfId="0">
      <formula>0</formula>
    </cfRule>
    <cfRule type="cellIs" priority="14" operator="less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9B4FA"/>
    <outlinePr summaryBelow="1" summaryRight="1"/>
    <pageSetUpPr/>
  </sheetPr>
  <dimension ref="A1:O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2" customWidth="1" min="3" max="3"/>
    <col width="10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0" customWidth="1" min="10" max="10"/>
    <col width="10" customWidth="1" min="11" max="11"/>
    <col width="10" customWidth="1" min="12" max="12"/>
    <col width="10" customWidth="1" min="13" max="13"/>
    <col width="30" customWidth="1" min="14" max="14"/>
    <col width="14" customWidth="1" min="15" max="15"/>
  </cols>
  <sheetData>
    <row r="1">
      <c r="A1" s="23" t="inlineStr">
        <is>
          <t>Symbol</t>
        </is>
      </c>
      <c r="B1" s="23" t="inlineStr">
        <is>
          <t>Company</t>
        </is>
      </c>
      <c r="C1" s="23" t="inlineStr">
        <is>
          <t>Category</t>
        </is>
      </c>
      <c r="D1" s="23" t="inlineStr">
        <is>
          <t>Shares</t>
        </is>
      </c>
      <c r="E1" s="23" t="inlineStr">
        <is>
          <t>Avg Cost</t>
        </is>
      </c>
      <c r="F1" s="23" t="inlineStr">
        <is>
          <t>Current Price</t>
        </is>
      </c>
      <c r="G1" s="23" t="inlineStr">
        <is>
          <t>Market Value</t>
        </is>
      </c>
      <c r="H1" s="23" t="inlineStr">
        <is>
          <t>Cost Basis</t>
        </is>
      </c>
      <c r="I1" s="23" t="inlineStr">
        <is>
          <t>P&amp;L £</t>
        </is>
      </c>
      <c r="J1" s="23" t="inlineStr">
        <is>
          <t>P&amp;L %</t>
        </is>
      </c>
      <c r="K1" s="23" t="inlineStr">
        <is>
          <t>Weight %</t>
        </is>
      </c>
      <c r="L1" s="23" t="inlineStr">
        <is>
          <t>Risk</t>
        </is>
      </c>
      <c r="M1" s="23" t="inlineStr">
        <is>
          <t>Horizon</t>
        </is>
      </c>
      <c r="N1" s="23" t="inlineStr">
        <is>
          <t>Conviction</t>
        </is>
      </c>
      <c r="O1" s="23" t="inlineStr">
        <is>
          <t>Date Added</t>
        </is>
      </c>
    </row>
    <row r="2">
      <c r="A2" s="24" t="inlineStr">
        <is>
          <t>AAPL</t>
        </is>
      </c>
      <c r="B2" s="24" t="inlineStr">
        <is>
          <t>Apple Inc</t>
        </is>
      </c>
      <c r="C2" s="24" t="inlineStr">
        <is>
          <t>Admire</t>
        </is>
      </c>
      <c r="D2" s="24" t="n">
        <v>10</v>
      </c>
      <c r="E2" s="25" t="n">
        <v>200.1</v>
      </c>
      <c r="F2" s="26">
        <f>IFERROR(VLOOKUP(A2,Prices!A:B,2,FALSE),E2)</f>
        <v/>
      </c>
      <c r="G2" s="25">
        <f>D2*F2</f>
        <v/>
      </c>
      <c r="H2" s="25">
        <f>D2*E2</f>
        <v/>
      </c>
      <c r="I2" s="25">
        <f>G2-H2</f>
        <v/>
      </c>
      <c r="J2" s="27">
        <f>IF(E2=0,0,(F2-E2)/E2)</f>
        <v/>
      </c>
      <c r="K2" s="27">
        <f>IF(SUM(G$2:G$100)=0,0,G2/SUM(G$2:G$100))</f>
        <v/>
      </c>
      <c r="L2" s="24" t="inlineStr">
        <is>
          <t>Low</t>
        </is>
      </c>
      <c r="M2" s="24" t="inlineStr">
        <is>
          <t>Long</t>
        </is>
      </c>
      <c r="N2" s="28" t="inlineStr">
        <is>
          <t>Ecosystem lock-in, services revenue growing fast</t>
        </is>
      </c>
      <c r="O2" s="24" t="inlineStr">
        <is>
          <t>2026-04-11</t>
        </is>
      </c>
    </row>
    <row r="3">
      <c r="A3" s="29" t="inlineStr">
        <is>
          <t>MSFT</t>
        </is>
      </c>
      <c r="B3" s="29" t="inlineStr">
        <is>
          <t>Microsoft Corp</t>
        </is>
      </c>
      <c r="C3" s="29" t="inlineStr">
        <is>
          <t>Admire</t>
        </is>
      </c>
      <c r="D3" s="29" t="n">
        <v>5</v>
      </c>
      <c r="E3" s="30" t="n">
        <v>443.2</v>
      </c>
      <c r="F3" s="26">
        <f>IFERROR(VLOOKUP(A3,Prices!A:B,2,FALSE),E3)</f>
        <v/>
      </c>
      <c r="G3" s="30">
        <f>D3*F3</f>
        <v/>
      </c>
      <c r="H3" s="30">
        <f>D3*E3</f>
        <v/>
      </c>
      <c r="I3" s="30">
        <f>G3-H3</f>
        <v/>
      </c>
      <c r="J3" s="31">
        <f>IF(E3=0,0,(F3-E3)/E3)</f>
        <v/>
      </c>
      <c r="K3" s="31">
        <f>IF(SUM(G$2:G$100)=0,0,G3/SUM(G$2:G$100))</f>
        <v/>
      </c>
      <c r="L3" s="29" t="inlineStr">
        <is>
          <t>Low</t>
        </is>
      </c>
      <c r="M3" s="29" t="inlineStr">
        <is>
          <t>Long</t>
        </is>
      </c>
      <c r="N3" s="32" t="inlineStr">
        <is>
          <t>Azure + Copilot AI play, enterprise dominance</t>
        </is>
      </c>
      <c r="O3" s="29" t="inlineStr">
        <is>
          <t>2026-04-11</t>
        </is>
      </c>
    </row>
    <row r="4">
      <c r="A4" s="24" t="inlineStr">
        <is>
          <t>TSLA</t>
        </is>
      </c>
      <c r="B4" s="24" t="inlineStr">
        <is>
          <t>Tesla Inc</t>
        </is>
      </c>
      <c r="C4" s="24" t="inlineStr">
        <is>
          <t>Trend</t>
        </is>
      </c>
      <c r="D4" s="24" t="n">
        <v>3</v>
      </c>
      <c r="E4" s="25" t="n">
        <v>285</v>
      </c>
      <c r="F4" s="26">
        <f>IFERROR(VLOOKUP(A4,Prices!A:B,2,FALSE),E4)</f>
        <v/>
      </c>
      <c r="G4" s="25">
        <f>D4*F4</f>
        <v/>
      </c>
      <c r="H4" s="25">
        <f>D4*E4</f>
        <v/>
      </c>
      <c r="I4" s="25">
        <f>G4-H4</f>
        <v/>
      </c>
      <c r="J4" s="27">
        <f>IF(E4=0,0,(F4-E4)/E4)</f>
        <v/>
      </c>
      <c r="K4" s="27">
        <f>IF(SUM(G$2:G$100)=0,0,G4/SUM(G$2:G$100))</f>
        <v/>
      </c>
      <c r="L4" s="24" t="inlineStr">
        <is>
          <t>High</t>
        </is>
      </c>
      <c r="M4" s="24" t="inlineStr">
        <is>
          <t>Long</t>
        </is>
      </c>
      <c r="N4" s="28" t="inlineStr">
        <is>
          <t>EV market leader, energy storage upside</t>
        </is>
      </c>
      <c r="O4" s="24" t="inlineStr">
        <is>
          <t>2026-04-11</t>
        </is>
      </c>
    </row>
    <row r="5">
      <c r="A5" s="29" t="inlineStr">
        <is>
          <t>VOO</t>
        </is>
      </c>
      <c r="B5" s="29" t="inlineStr">
        <is>
          <t>Vanguard S&amp;P 500 ETF</t>
        </is>
      </c>
      <c r="C5" s="29" t="inlineStr">
        <is>
          <t>Trend</t>
        </is>
      </c>
      <c r="D5" s="29" t="n">
        <v>5</v>
      </c>
      <c r="E5" s="30" t="n">
        <v>507.1</v>
      </c>
      <c r="F5" s="26">
        <f>IFERROR(VLOOKUP(A5,Prices!A:B,2,FALSE),E5)</f>
        <v/>
      </c>
      <c r="G5" s="30">
        <f>D5*F5</f>
        <v/>
      </c>
      <c r="H5" s="30">
        <f>D5*E5</f>
        <v/>
      </c>
      <c r="I5" s="30">
        <f>G5-H5</f>
        <v/>
      </c>
      <c r="J5" s="31">
        <f>IF(E5=0,0,(F5-E5)/E5)</f>
        <v/>
      </c>
      <c r="K5" s="31">
        <f>IF(SUM(G$2:G$100)=0,0,G5/SUM(G$2:G$100))</f>
        <v/>
      </c>
      <c r="L5" s="29" t="inlineStr">
        <is>
          <t>Low</t>
        </is>
      </c>
      <c r="M5" s="29" t="inlineStr">
        <is>
          <t>Long</t>
        </is>
      </c>
      <c r="N5" s="32" t="inlineStr">
        <is>
          <t>Broad market exposure, steady compounding</t>
        </is>
      </c>
      <c r="O5" s="29" t="inlineStr">
        <is>
          <t>2026-04-11</t>
        </is>
      </c>
    </row>
    <row r="6">
      <c r="A6" s="24" t="inlineStr">
        <is>
          <t>LLOY.L</t>
        </is>
      </c>
      <c r="B6" s="24" t="inlineStr">
        <is>
          <t>Lloyds Banking Group</t>
        </is>
      </c>
      <c r="C6" s="24" t="inlineStr">
        <is>
          <t>Work</t>
        </is>
      </c>
      <c r="D6" s="24" t="n">
        <v>200</v>
      </c>
      <c r="E6" s="25" t="n">
        <v>0.635</v>
      </c>
      <c r="F6" s="26">
        <f>IFERROR(VLOOKUP(A6,Prices!A:B,2,FALSE),E6)</f>
        <v/>
      </c>
      <c r="G6" s="25">
        <f>D6*F6</f>
        <v/>
      </c>
      <c r="H6" s="25">
        <f>D6*E6</f>
        <v/>
      </c>
      <c r="I6" s="25">
        <f>G6-H6</f>
        <v/>
      </c>
      <c r="J6" s="27">
        <f>IF(E6=0,0,(F6-E6)/E6)</f>
        <v/>
      </c>
      <c r="K6" s="27">
        <f>IF(SUM(G$2:G$100)=0,0,G6/SUM(G$2:G$100))</f>
        <v/>
      </c>
      <c r="L6" s="24" t="inlineStr">
        <is>
          <t>Medium</t>
        </is>
      </c>
      <c r="M6" s="24" t="inlineStr">
        <is>
          <t>Long</t>
        </is>
      </c>
      <c r="N6" s="28" t="inlineStr">
        <is>
          <t>UK recovery, dividend, partner works there</t>
        </is>
      </c>
      <c r="O6" s="24" t="inlineStr">
        <is>
          <t>2026-04-11</t>
        </is>
      </c>
    </row>
    <row r="7">
      <c r="A7" s="29" t="inlineStr">
        <is>
          <t>BP.L</t>
        </is>
      </c>
      <c r="B7" s="29" t="inlineStr">
        <is>
          <t>BP plc</t>
        </is>
      </c>
      <c r="C7" s="29" t="inlineStr">
        <is>
          <t>Trend</t>
        </is>
      </c>
      <c r="D7" s="29" t="n">
        <v>10</v>
      </c>
      <c r="E7" s="30" t="n">
        <v>5.165</v>
      </c>
      <c r="F7" s="26">
        <f>IFERROR(VLOOKUP(A7,Prices!A:B,2,FALSE),E7)</f>
        <v/>
      </c>
      <c r="G7" s="30">
        <f>D7*F7</f>
        <v/>
      </c>
      <c r="H7" s="30">
        <f>D7*E7</f>
        <v/>
      </c>
      <c r="I7" s="30">
        <f>G7-H7</f>
        <v/>
      </c>
      <c r="J7" s="31">
        <f>IF(E7=0,0,(F7-E7)/E7)</f>
        <v/>
      </c>
      <c r="K7" s="31">
        <f>IF(SUM(G$2:G$100)=0,0,G7/SUM(G$2:G$100))</f>
        <v/>
      </c>
      <c r="L7" s="29" t="inlineStr">
        <is>
          <t>Medium</t>
        </is>
      </c>
      <c r="M7" s="29" t="inlineStr">
        <is>
          <t>Short</t>
        </is>
      </c>
      <c r="N7" s="32" t="inlineStr">
        <is>
          <t>Energy transition play, still printing cash from oil</t>
        </is>
      </c>
      <c r="O7" s="29" t="inlineStr">
        <is>
          <t>2026-04-11</t>
        </is>
      </c>
    </row>
    <row r="8">
      <c r="A8" s="13" t="inlineStr">
        <is>
          <t>TOTALS</t>
        </is>
      </c>
      <c r="B8" s="33" t="n"/>
      <c r="C8" s="33" t="n"/>
      <c r="D8" s="34">
        <f>SUM(D2:D7)</f>
        <v/>
      </c>
      <c r="E8" s="33" t="n"/>
      <c r="F8" s="33" t="n"/>
      <c r="G8" s="35">
        <f>SUM(G2:G7)</f>
        <v/>
      </c>
      <c r="H8" s="35">
        <f>SUM(H2:H7)</f>
        <v/>
      </c>
      <c r="I8" s="35">
        <f>SUM(I2:I7)</f>
        <v/>
      </c>
      <c r="J8" s="36">
        <f>IF(H8=0,0,I8/H8)</f>
        <v/>
      </c>
      <c r="K8" s="36">
        <f>SUM(K2:K7)</f>
        <v/>
      </c>
      <c r="L8" s="33" t="n"/>
      <c r="M8" s="33" t="n"/>
      <c r="N8" s="33" t="n"/>
      <c r="O8" s="33" t="n"/>
    </row>
  </sheetData>
  <conditionalFormatting sqref="I2:I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J2:J8">
    <cfRule type="cellIs" priority="3" operator="greaterThan" dxfId="0">
      <formula>0</formula>
    </cfRule>
    <cfRule type="cellIs" priority="4" operator="lessThan" dxfId="1">
      <formula>0</formula>
    </cfRule>
  </conditionalFormatting>
  <dataValidations count="3">
    <dataValidation sqref="C2:C100" showDropDown="0" showInputMessage="0" showErrorMessage="0" allowBlank="1" error="Pick: Admire, Work, or Trend" type="list">
      <formula1>"Admire,Work,Trend"</formula1>
    </dataValidation>
    <dataValidation sqref="L2:L100" showDropDown="0" showInputMessage="0" showErrorMessage="0" allowBlank="1" type="list">
      <formula1>"Low,Medium,High"</formula1>
    </dataValidation>
    <dataValidation sqref="M2:M100" showDropDown="0" showInputMessage="0" showErrorMessage="0" allowBlank="1" type="list">
      <formula1>"Short,Long"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A6E3A1"/>
    <outlinePr summaryBelow="1" summaryRight="1"/>
    <pageSetUpPr/>
  </sheetPr>
  <dimension ref="A1:J2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8" customWidth="1" min="3" max="3"/>
    <col width="10" customWidth="1" min="4" max="4"/>
    <col width="24" customWidth="1" min="5" max="5"/>
    <col width="10" customWidth="1" min="6" max="6"/>
    <col width="14" customWidth="1" min="7" max="7"/>
    <col width="14" customWidth="1" min="8" max="8"/>
    <col width="16" customWidth="1" min="9" max="9"/>
    <col width="30" customWidth="1" min="10" max="10"/>
  </cols>
  <sheetData>
    <row r="1">
      <c r="A1" s="23" t="inlineStr">
        <is>
          <t>Date</t>
        </is>
      </c>
      <c r="B1" s="23" t="inlineStr">
        <is>
          <t>Time</t>
        </is>
      </c>
      <c r="C1" s="23" t="inlineStr">
        <is>
          <t>Type</t>
        </is>
      </c>
      <c r="D1" s="23" t="inlineStr">
        <is>
          <t>Symbol</t>
        </is>
      </c>
      <c r="E1" s="23" t="inlineStr">
        <is>
          <t>Company</t>
        </is>
      </c>
      <c r="F1" s="23" t="inlineStr">
        <is>
          <t>Shares</t>
        </is>
      </c>
      <c r="G1" s="23" t="inlineStr">
        <is>
          <t>Price</t>
        </is>
      </c>
      <c r="H1" s="23" t="inlineStr">
        <is>
          <t>Total</t>
        </is>
      </c>
      <c r="I1" s="23" t="inlineStr">
        <is>
          <t>Running Cash</t>
        </is>
      </c>
      <c r="J1" s="23" t="inlineStr">
        <is>
          <t>Notes</t>
        </is>
      </c>
    </row>
    <row r="2">
      <c r="A2" s="24" t="inlineStr">
        <is>
          <t>2026-04-11</t>
        </is>
      </c>
      <c r="B2" s="24" t="inlineStr">
        <is>
          <t>20:01</t>
        </is>
      </c>
      <c r="C2" s="37" t="inlineStr">
        <is>
          <t>BUY</t>
        </is>
      </c>
      <c r="D2" s="24" t="inlineStr">
        <is>
          <t>AAPL</t>
        </is>
      </c>
      <c r="E2" s="24" t="inlineStr">
        <is>
          <t>Apple Inc</t>
        </is>
      </c>
      <c r="F2" s="24" t="n">
        <v>10</v>
      </c>
      <c r="G2" s="25" t="n">
        <v>200.1</v>
      </c>
      <c r="H2" s="25">
        <f>F2*G2</f>
        <v/>
      </c>
      <c r="I2" s="25">
        <f>10000-H2</f>
        <v/>
      </c>
      <c r="J2" s="24" t="inlineStr">
        <is>
          <t>Initial buy</t>
        </is>
      </c>
    </row>
    <row r="3">
      <c r="A3" s="29" t="inlineStr">
        <is>
          <t>2026-04-11</t>
        </is>
      </c>
      <c r="B3" s="29" t="inlineStr">
        <is>
          <t>20:01</t>
        </is>
      </c>
      <c r="C3" s="38" t="inlineStr">
        <is>
          <t>BUY</t>
        </is>
      </c>
      <c r="D3" s="29" t="inlineStr">
        <is>
          <t>MSFT</t>
        </is>
      </c>
      <c r="E3" s="29" t="inlineStr">
        <is>
          <t>Microsoft Corp</t>
        </is>
      </c>
      <c r="F3" s="29" t="n">
        <v>5</v>
      </c>
      <c r="G3" s="30" t="n">
        <v>443.2</v>
      </c>
      <c r="H3" s="30">
        <f>F3*G3</f>
        <v/>
      </c>
      <c r="I3" s="30">
        <f>IF(C3="BUY",I2-H3,I2+H3)</f>
        <v/>
      </c>
      <c r="J3" s="29" t="inlineStr">
        <is>
          <t>Initial buy</t>
        </is>
      </c>
    </row>
    <row r="4">
      <c r="A4" s="24" t="inlineStr">
        <is>
          <t>2026-04-11</t>
        </is>
      </c>
      <c r="B4" s="24" t="inlineStr">
        <is>
          <t>20:01</t>
        </is>
      </c>
      <c r="C4" s="37" t="inlineStr">
        <is>
          <t>BUY</t>
        </is>
      </c>
      <c r="D4" s="24" t="inlineStr">
        <is>
          <t>TSLA</t>
        </is>
      </c>
      <c r="E4" s="24" t="inlineStr">
        <is>
          <t>Tesla Inc</t>
        </is>
      </c>
      <c r="F4" s="24" t="n">
        <v>3</v>
      </c>
      <c r="G4" s="25" t="n">
        <v>285</v>
      </c>
      <c r="H4" s="25">
        <f>F4*G4</f>
        <v/>
      </c>
      <c r="I4" s="25">
        <f>IF(C4="BUY",I3-H4,I3+H4)</f>
        <v/>
      </c>
      <c r="J4" s="24" t="inlineStr">
        <is>
          <t>Initial buy</t>
        </is>
      </c>
    </row>
    <row r="5">
      <c r="A5" s="29" t="inlineStr">
        <is>
          <t>2026-04-11</t>
        </is>
      </c>
      <c r="B5" s="29" t="inlineStr">
        <is>
          <t>20:01</t>
        </is>
      </c>
      <c r="C5" s="38" t="inlineStr">
        <is>
          <t>BUY</t>
        </is>
      </c>
      <c r="D5" s="29" t="inlineStr">
        <is>
          <t>VOO</t>
        </is>
      </c>
      <c r="E5" s="29" t="inlineStr">
        <is>
          <t>Vanguard S&amp;P 500 ETF</t>
        </is>
      </c>
      <c r="F5" s="29" t="n">
        <v>5</v>
      </c>
      <c r="G5" s="30" t="n">
        <v>507.1</v>
      </c>
      <c r="H5" s="30">
        <f>F5*G5</f>
        <v/>
      </c>
      <c r="I5" s="30">
        <f>IF(C5="BUY",I4-H5,I4+H5)</f>
        <v/>
      </c>
      <c r="J5" s="29" t="inlineStr">
        <is>
          <t>Initial buy</t>
        </is>
      </c>
    </row>
    <row r="6">
      <c r="A6" s="24" t="inlineStr">
        <is>
          <t>2026-04-11</t>
        </is>
      </c>
      <c r="B6" s="24" t="inlineStr">
        <is>
          <t>20:01</t>
        </is>
      </c>
      <c r="C6" s="37" t="inlineStr">
        <is>
          <t>BUY</t>
        </is>
      </c>
      <c r="D6" s="24" t="inlineStr">
        <is>
          <t>LLOY.L</t>
        </is>
      </c>
      <c r="E6" s="24" t="inlineStr">
        <is>
          <t>Lloyds Banking Group</t>
        </is>
      </c>
      <c r="F6" s="24" t="n">
        <v>200</v>
      </c>
      <c r="G6" s="25" t="n">
        <v>0.635</v>
      </c>
      <c r="H6" s="25">
        <f>F6*G6</f>
        <v/>
      </c>
      <c r="I6" s="25">
        <f>IF(C6="BUY",I5-H6,I5+H6)</f>
        <v/>
      </c>
      <c r="J6" s="24" t="inlineStr">
        <is>
          <t>Initial buy</t>
        </is>
      </c>
    </row>
    <row r="7">
      <c r="A7" s="29" t="inlineStr">
        <is>
          <t>2026-04-11</t>
        </is>
      </c>
      <c r="B7" s="29" t="inlineStr">
        <is>
          <t>20:01</t>
        </is>
      </c>
      <c r="C7" s="38" t="inlineStr">
        <is>
          <t>BUY</t>
        </is>
      </c>
      <c r="D7" s="29" t="inlineStr">
        <is>
          <t>BP.L</t>
        </is>
      </c>
      <c r="E7" s="29" t="inlineStr">
        <is>
          <t>BP plc</t>
        </is>
      </c>
      <c r="F7" s="29" t="n">
        <v>10</v>
      </c>
      <c r="G7" s="30" t="n">
        <v>5.165</v>
      </c>
      <c r="H7" s="30">
        <f>F7*G7</f>
        <v/>
      </c>
      <c r="I7" s="30">
        <f>IF(C7="BUY",I6-H7,I6+H7)</f>
        <v/>
      </c>
      <c r="J7" s="29" t="inlineStr">
        <is>
          <t>Initial buy</t>
        </is>
      </c>
    </row>
    <row r="8">
      <c r="H8" s="39">
        <f>IF(F8="","",F8*G8)</f>
        <v/>
      </c>
      <c r="I8" s="39">
        <f>IF(H8="","",IF(C8="BUY",I7-H8,I7+H8))</f>
        <v/>
      </c>
    </row>
    <row r="9">
      <c r="H9" s="39">
        <f>IF(F9="","",F9*G9)</f>
        <v/>
      </c>
      <c r="I9" s="39">
        <f>IF(H9="","",IF(C9="BUY",I8-H9,I8+H9))</f>
        <v/>
      </c>
    </row>
    <row r="10">
      <c r="H10" s="39">
        <f>IF(F10="","",F10*G10)</f>
        <v/>
      </c>
      <c r="I10" s="39">
        <f>IF(H10="","",IF(C10="BUY",I9-H10,I9+H10))</f>
        <v/>
      </c>
    </row>
    <row r="11">
      <c r="H11" s="39">
        <f>IF(F11="","",F11*G11)</f>
        <v/>
      </c>
      <c r="I11" s="39">
        <f>IF(H11="","",IF(C11="BUY",I10-H11,I10+H11))</f>
        <v/>
      </c>
    </row>
    <row r="12">
      <c r="H12" s="39">
        <f>IF(F12="","",F12*G12)</f>
        <v/>
      </c>
      <c r="I12" s="39">
        <f>IF(H12="","",IF(C12="BUY",I11-H12,I11+H12))</f>
        <v/>
      </c>
    </row>
    <row r="13">
      <c r="H13" s="39">
        <f>IF(F13="","",F13*G13)</f>
        <v/>
      </c>
      <c r="I13" s="39">
        <f>IF(H13="","",IF(C13="BUY",I12-H13,I12+H13))</f>
        <v/>
      </c>
    </row>
    <row r="14">
      <c r="H14" s="39">
        <f>IF(F14="","",F14*G14)</f>
        <v/>
      </c>
      <c r="I14" s="39">
        <f>IF(H14="","",IF(C14="BUY",I13-H14,I13+H14))</f>
        <v/>
      </c>
    </row>
    <row r="15">
      <c r="H15" s="39">
        <f>IF(F15="","",F15*G15)</f>
        <v/>
      </c>
      <c r="I15" s="39">
        <f>IF(H15="","",IF(C15="BUY",I14-H15,I14+H15))</f>
        <v/>
      </c>
    </row>
    <row r="16">
      <c r="H16" s="39">
        <f>IF(F16="","",F16*G16)</f>
        <v/>
      </c>
      <c r="I16" s="39">
        <f>IF(H16="","",IF(C16="BUY",I15-H16,I15+H16))</f>
        <v/>
      </c>
    </row>
    <row r="17">
      <c r="H17" s="39">
        <f>IF(F17="","",F17*G17)</f>
        <v/>
      </c>
      <c r="I17" s="39">
        <f>IF(H17="","",IF(C17="BUY",I16-H17,I16+H17))</f>
        <v/>
      </c>
    </row>
    <row r="18">
      <c r="H18" s="39">
        <f>IF(F18="","",F18*G18)</f>
        <v/>
      </c>
      <c r="I18" s="39">
        <f>IF(H18="","",IF(C18="BUY",I17-H18,I17+H18))</f>
        <v/>
      </c>
    </row>
    <row r="19">
      <c r="H19" s="39">
        <f>IF(F19="","",F19*G19)</f>
        <v/>
      </c>
      <c r="I19" s="39">
        <f>IF(H19="","",IF(C19="BUY",I18-H19,I18+H19))</f>
        <v/>
      </c>
    </row>
    <row r="20">
      <c r="H20" s="39">
        <f>IF(F20="","",F20*G20)</f>
        <v/>
      </c>
      <c r="I20" s="39">
        <f>IF(H20="","",IF(C20="BUY",I19-H20,I19+H20))</f>
        <v/>
      </c>
    </row>
    <row r="21">
      <c r="H21" s="39">
        <f>IF(F21="","",F21*G21)</f>
        <v/>
      </c>
      <c r="I21" s="39">
        <f>IF(H21="","",IF(C21="BUY",I20-H21,I20+H21))</f>
        <v/>
      </c>
    </row>
    <row r="22">
      <c r="H22" s="39">
        <f>IF(F22="","",F22*G22)</f>
        <v/>
      </c>
      <c r="I22" s="39">
        <f>IF(H22="","",IF(C22="BUY",I21-H22,I21+H22))</f>
        <v/>
      </c>
    </row>
    <row r="23">
      <c r="H23" s="39">
        <f>IF(F23="","",F23*G23)</f>
        <v/>
      </c>
      <c r="I23" s="39">
        <f>IF(H23="","",IF(C23="BUY",I22-H23,I22+H23))</f>
        <v/>
      </c>
    </row>
    <row r="24">
      <c r="H24" s="39">
        <f>IF(F24="","",F24*G24)</f>
        <v/>
      </c>
      <c r="I24" s="39">
        <f>IF(H24="","",IF(C24="BUY",I23-H24,I23+H24))</f>
        <v/>
      </c>
    </row>
    <row r="25">
      <c r="H25" s="39">
        <f>IF(F25="","",F25*G25)</f>
        <v/>
      </c>
      <c r="I25" s="39">
        <f>IF(H25="","",IF(C25="BUY",I24-H25,I24+H25))</f>
        <v/>
      </c>
    </row>
    <row r="26">
      <c r="H26" s="39">
        <f>IF(F26="","",F26*G26)</f>
        <v/>
      </c>
      <c r="I26" s="39">
        <f>IF(H26="","",IF(C26="BUY",I25-H26,I25+H26))</f>
        <v/>
      </c>
    </row>
    <row r="27">
      <c r="H27" s="39">
        <f>IF(F27="","",F27*G27)</f>
        <v/>
      </c>
      <c r="I27" s="39">
        <f>IF(H27="","",IF(C27="BUY",I26-H27,I26+H27))</f>
        <v/>
      </c>
    </row>
  </sheetData>
  <dataValidations count="1">
    <dataValidation sqref="C2:C1000" showDropDown="0" showInputMessage="0" showErrorMessage="0" allowBlank="1" type="list">
      <formula1>"BUY,SELL"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DA77B"/>
    <outlinePr summaryBelow="1" summaryRight="1"/>
    <pageSetUpPr/>
  </sheetPr>
  <dimension ref="A1:G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8" customWidth="1" min="3" max="3"/>
    <col width="10" customWidth="1" min="4" max="4"/>
    <col width="14" customWidth="1" min="5" max="5"/>
    <col width="8" customWidth="1" min="6" max="6"/>
    <col width="40" customWidth="1" min="7" max="7"/>
  </cols>
  <sheetData>
    <row r="1">
      <c r="A1" s="40" t="inlineStr">
        <is>
          <t>BROKER COMPARISON — What would your trades really cost?</t>
        </is>
      </c>
    </row>
    <row r="2">
      <c r="A2" s="21" t="inlineStr">
        <is>
          <t>Based on your actual trades, here's what each broker would charge you.</t>
        </is>
      </c>
    </row>
    <row r="4">
      <c r="A4" s="23" t="inlineStr">
        <is>
          <t>Broker</t>
        </is>
      </c>
      <c r="B4" s="23" t="inlineStr">
        <is>
          <t>Fee/Trade</t>
        </is>
      </c>
      <c r="C4" s="23" t="inlineStr">
        <is>
          <t>Platform Fee</t>
        </is>
      </c>
      <c r="D4" s="23" t="inlineStr">
        <is>
          <t>FX Fee</t>
        </is>
      </c>
      <c r="E4" s="23" t="inlineStr">
        <is>
          <t>Min Invest</t>
        </is>
      </c>
      <c r="F4" s="23" t="inlineStr">
        <is>
          <t>ISA</t>
        </is>
      </c>
      <c r="G4" s="23" t="inlineStr">
        <is>
          <t>Notes</t>
        </is>
      </c>
    </row>
    <row r="5">
      <c r="A5" s="41" t="inlineStr">
        <is>
          <t>Hargreaves Lansdown</t>
        </is>
      </c>
      <c r="B5" s="25" t="n">
        <v>11.95</v>
      </c>
      <c r="C5" s="24" t="inlineStr">
        <is>
          <t>0.45% of holdings/yr</t>
        </is>
      </c>
      <c r="D5" s="24" t="inlineStr">
        <is>
          <t>1%</t>
        </is>
      </c>
      <c r="E5" s="24" t="inlineStr">
        <is>
          <t>£1</t>
        </is>
      </c>
      <c r="F5" s="24" t="inlineStr">
        <is>
          <t>Yes</t>
        </is>
      </c>
      <c r="G5" s="28" t="inlineStr">
        <is>
          <t>Most popular UK platform. Higher fees but excellent research tools.</t>
        </is>
      </c>
    </row>
    <row r="6">
      <c r="A6" s="42" t="inlineStr">
        <is>
          <t>AJ Bell</t>
        </is>
      </c>
      <c r="B6" s="30" t="n">
        <v>9.949999999999999</v>
      </c>
      <c r="C6" s="29" t="inlineStr">
        <is>
          <t>0.25% of holdings/yr</t>
        </is>
      </c>
      <c r="D6" s="29" t="inlineStr">
        <is>
          <t>0.75%</t>
        </is>
      </c>
      <c r="E6" s="29" t="inlineStr">
        <is>
          <t>£0</t>
        </is>
      </c>
      <c r="F6" s="29" t="inlineStr">
        <is>
          <t>Yes</t>
        </is>
      </c>
      <c r="G6" s="32" t="inlineStr">
        <is>
          <t>Good middle-ground. Cheaper than HL with decent tools.</t>
        </is>
      </c>
    </row>
    <row r="7">
      <c r="A7" s="41" t="inlineStr">
        <is>
          <t>Interactive Investor</t>
        </is>
      </c>
      <c r="B7" s="25" t="n">
        <v>3.99</v>
      </c>
      <c r="C7" s="24" t="inlineStr">
        <is>
          <t>£11.99/month flat</t>
        </is>
      </c>
      <c r="D7" s="24" t="inlineStr">
        <is>
          <t>1.5%</t>
        </is>
      </c>
      <c r="E7" s="24" t="inlineStr">
        <is>
          <t>£0</t>
        </is>
      </c>
      <c r="F7" s="24" t="inlineStr">
        <is>
          <t>Yes</t>
        </is>
      </c>
      <c r="G7" s="28" t="inlineStr">
        <is>
          <t>Flat monthly fee works well for larger portfolios.</t>
        </is>
      </c>
    </row>
    <row r="8">
      <c r="A8" s="42" t="inlineStr">
        <is>
          <t>Trading 212</t>
        </is>
      </c>
      <c r="B8" s="30" t="n">
        <v>0</v>
      </c>
      <c r="C8" s="29" t="inlineStr">
        <is>
          <t>Free</t>
        </is>
      </c>
      <c r="D8" s="29" t="inlineStr">
        <is>
          <t>0.15%</t>
        </is>
      </c>
      <c r="E8" s="29" t="inlineStr">
        <is>
          <t>£1</t>
        </is>
      </c>
      <c r="F8" s="29" t="inlineStr">
        <is>
          <t>Yes</t>
        </is>
      </c>
      <c r="G8" s="32" t="inlineStr">
        <is>
          <t>Completely free trading. Great for beginners.</t>
        </is>
      </c>
    </row>
    <row r="9">
      <c r="A9" s="41" t="inlineStr">
        <is>
          <t>Freetrade</t>
        </is>
      </c>
      <c r="B9" s="25" t="n">
        <v>0</v>
      </c>
      <c r="C9" s="24" t="inlineStr">
        <is>
          <t>£9.99/mo for Plus</t>
        </is>
      </c>
      <c r="D9" s="24" t="inlineStr">
        <is>
          <t>0.99%</t>
        </is>
      </c>
      <c r="E9" s="24" t="inlineStr">
        <is>
          <t>£2</t>
        </is>
      </c>
      <c r="F9" s="24" t="inlineStr">
        <is>
          <t>Yes</t>
        </is>
      </c>
      <c r="G9" s="28" t="inlineStr">
        <is>
          <t>Free basic tier. Plus needed for ISA and some stocks.</t>
        </is>
      </c>
    </row>
    <row r="10">
      <c r="A10" s="42" t="inlineStr">
        <is>
          <t>eToro</t>
        </is>
      </c>
      <c r="B10" s="30" t="n">
        <v>0</v>
      </c>
      <c r="C10" s="29" t="inlineStr">
        <is>
          <t>Free</t>
        </is>
      </c>
      <c r="D10" s="29" t="inlineStr">
        <is>
          <t>0.5%</t>
        </is>
      </c>
      <c r="E10" s="29" t="inlineStr">
        <is>
          <t>$10</t>
        </is>
      </c>
      <c r="F10" s="29" t="inlineStr">
        <is>
          <t>No</t>
        </is>
      </c>
      <c r="G10" s="32" t="inlineStr">
        <is>
          <t>Social trading. Copy other traders. No ISA wrapper.</t>
        </is>
      </c>
    </row>
    <row r="11">
      <c r="A11" s="41" t="inlineStr">
        <is>
          <t>IG</t>
        </is>
      </c>
      <c r="B11" s="25" t="n">
        <v>8</v>
      </c>
      <c r="C11" s="24" t="inlineStr">
        <is>
          <t>Free for shares</t>
        </is>
      </c>
      <c r="D11" s="24" t="inlineStr">
        <is>
          <t>0.5%</t>
        </is>
      </c>
      <c r="E11" s="24" t="inlineStr">
        <is>
          <t>£0</t>
        </is>
      </c>
      <c r="F11" s="24" t="inlineStr">
        <is>
          <t>Yes</t>
        </is>
      </c>
      <c r="G11" s="28" t="inlineStr">
        <is>
          <t>Professional platform. Good for active traders.</t>
        </is>
      </c>
    </row>
    <row r="12">
      <c r="A12" s="42" t="inlineStr">
        <is>
          <t>Vanguard</t>
        </is>
      </c>
      <c r="B12" s="30" t="n">
        <v>7.5</v>
      </c>
      <c r="C12" s="29" t="inlineStr">
        <is>
          <t>0.15% capped at £375/yr</t>
        </is>
      </c>
      <c r="D12" s="29" t="inlineStr">
        <is>
          <t>0%</t>
        </is>
      </c>
      <c r="E12" s="29" t="inlineStr">
        <is>
          <t>£500</t>
        </is>
      </c>
      <c r="F12" s="29" t="inlineStr">
        <is>
          <t>Yes</t>
        </is>
      </c>
      <c r="G12" s="32" t="inlineStr">
        <is>
          <t>Best for index funds. Low ongoing costs.</t>
        </is>
      </c>
    </row>
    <row r="14">
      <c r="A14" s="43" t="inlineStr">
        <is>
          <t>YOUR COSTS — Based on your trades</t>
        </is>
      </c>
      <c r="B14" s="6" t="n"/>
      <c r="C14" s="6" t="n"/>
      <c r="D14" s="6" t="n"/>
      <c r="E14" s="6" t="n"/>
      <c r="F14" s="6" t="n"/>
      <c r="G14" s="6" t="n"/>
    </row>
    <row r="15">
      <c r="A15" s="44" t="inlineStr">
        <is>
          <t>Broker</t>
        </is>
      </c>
      <c r="B15" s="44" t="inlineStr">
        <is>
          <t>Trading Costs</t>
        </is>
      </c>
      <c r="C15" s="44" t="inlineStr">
        <is>
          <t>Annual Platform</t>
        </is>
      </c>
      <c r="D15" s="44" t="inlineStr">
        <is>
          <t>FX Costs (est)</t>
        </is>
      </c>
      <c r="E15" s="44" t="inlineStr">
        <is>
          <t>Total Year 1</t>
        </is>
      </c>
      <c r="F15" s="44" t="inlineStr">
        <is>
          <t>Verdict</t>
        </is>
      </c>
      <c r="G15" s="44" t="inlineStr"/>
    </row>
    <row r="16">
      <c r="A16" s="41" t="inlineStr">
        <is>
          <t>Hargreaves Lansdown</t>
        </is>
      </c>
      <c r="B16" s="25">
        <f>(COUNTA(Trades!C2:C1000)-COUNTBLANK(Trades!C2:C1000))*11.95</f>
        <v/>
      </c>
      <c r="C16" s="25">
        <f>0.0045*Dashboard!C10</f>
        <v/>
      </c>
      <c r="D16" s="25">
        <f>SUM(Trades!H2:H1000)*0.01</f>
        <v/>
      </c>
      <c r="E16" s="45">
        <f>B16+C16+D16</f>
        <v/>
      </c>
      <c r="F16" s="24" t="n"/>
      <c r="G16" s="24" t="n"/>
    </row>
    <row r="17">
      <c r="A17" s="42" t="inlineStr">
        <is>
          <t>AJ Bell</t>
        </is>
      </c>
      <c r="B17" s="30">
        <f>(COUNTA(Trades!C2:C1000)-COUNTBLANK(Trades!C2:C1000))*9.95</f>
        <v/>
      </c>
      <c r="C17" s="30">
        <f>0.0025*Dashboard!C10</f>
        <v/>
      </c>
      <c r="D17" s="30">
        <f>SUM(Trades!H2:H1000)*0.0075</f>
        <v/>
      </c>
      <c r="E17" s="46">
        <f>B17+C17+D17</f>
        <v/>
      </c>
      <c r="F17" s="29" t="n"/>
      <c r="G17" s="29" t="n"/>
    </row>
    <row r="18">
      <c r="A18" s="41" t="inlineStr">
        <is>
          <t>Interactive Investor</t>
        </is>
      </c>
      <c r="B18" s="25">
        <f>(COUNTA(Trades!C2:C1000)-COUNTBLANK(Trades!C2:C1000))*3.99</f>
        <v/>
      </c>
      <c r="C18" s="25">
        <f>11.99*12</f>
        <v/>
      </c>
      <c r="D18" s="25">
        <f>SUM(Trades!H2:H1000)*0.015</f>
        <v/>
      </c>
      <c r="E18" s="45">
        <f>B18+C18+D18</f>
        <v/>
      </c>
      <c r="F18" s="24" t="n"/>
      <c r="G18" s="24" t="n"/>
    </row>
    <row r="19">
      <c r="A19" s="42" t="inlineStr">
        <is>
          <t>Trading 212</t>
        </is>
      </c>
      <c r="B19" s="30">
        <f>(COUNTA(Trades!C2:C1000)-COUNTBLANK(Trades!C2:C1000))*0</f>
        <v/>
      </c>
      <c r="C19" s="30">
        <f>0</f>
        <v/>
      </c>
      <c r="D19" s="30">
        <f>SUM(Trades!H2:H1000)*0.0015</f>
        <v/>
      </c>
      <c r="E19" s="46">
        <f>B19+C19+D19</f>
        <v/>
      </c>
      <c r="F19" s="29" t="n"/>
      <c r="G19" s="29" t="n"/>
    </row>
    <row r="20">
      <c r="A20" s="41" t="inlineStr">
        <is>
          <t>Freetrade</t>
        </is>
      </c>
      <c r="B20" s="25">
        <f>(COUNTA(Trades!C2:C1000)-COUNTBLANK(Trades!C2:C1000))*0</f>
        <v/>
      </c>
      <c r="C20" s="25">
        <f>9.99*12</f>
        <v/>
      </c>
      <c r="D20" s="25">
        <f>SUM(Trades!H2:H1000)*0.0099</f>
        <v/>
      </c>
      <c r="E20" s="45">
        <f>B20+C20+D20</f>
        <v/>
      </c>
      <c r="F20" s="24" t="n"/>
      <c r="G20" s="24" t="n"/>
    </row>
    <row r="21">
      <c r="A21" s="42" t="inlineStr">
        <is>
          <t>eToro</t>
        </is>
      </c>
      <c r="B21" s="30">
        <f>(COUNTA(Trades!C2:C1000)-COUNTBLANK(Trades!C2:C1000))*0</f>
        <v/>
      </c>
      <c r="C21" s="30">
        <f>0</f>
        <v/>
      </c>
      <c r="D21" s="30">
        <f>SUM(Trades!H2:H1000)*0.005</f>
        <v/>
      </c>
      <c r="E21" s="46">
        <f>B21+C21+D21</f>
        <v/>
      </c>
      <c r="F21" s="29" t="n"/>
      <c r="G21" s="29" t="n"/>
    </row>
    <row r="22">
      <c r="A22" s="41" t="inlineStr">
        <is>
          <t>IG</t>
        </is>
      </c>
      <c r="B22" s="25">
        <f>(COUNTA(Trades!C2:C1000)-COUNTBLANK(Trades!C2:C1000))*8.0</f>
        <v/>
      </c>
      <c r="C22" s="25">
        <f>0</f>
        <v/>
      </c>
      <c r="D22" s="25">
        <f>SUM(Trades!H2:H1000)*0.005</f>
        <v/>
      </c>
      <c r="E22" s="45">
        <f>B22+C22+D22</f>
        <v/>
      </c>
      <c r="F22" s="24" t="n"/>
      <c r="G22" s="24" t="n"/>
    </row>
    <row r="23">
      <c r="A23" s="42" t="inlineStr">
        <is>
          <t>Vanguard</t>
        </is>
      </c>
      <c r="B23" s="30">
        <f>(COUNTA(Trades!C2:C1000)-COUNTBLANK(Trades!C2:C1000))*7.5</f>
        <v/>
      </c>
      <c r="C23" s="30">
        <f>MIN(0.0015*Dashboard!C10,375)</f>
        <v/>
      </c>
      <c r="D23" s="30">
        <f>SUM(Trades!H2:H1000)*0</f>
        <v/>
      </c>
      <c r="E23" s="46">
        <f>B23+C23+D23</f>
        <v/>
      </c>
      <c r="F23" s="29" t="n"/>
      <c r="G23" s="29" t="n"/>
    </row>
    <row r="25">
      <c r="A25" s="47" t="inlineStr">
        <is>
          <t>CHEAPEST:</t>
        </is>
      </c>
      <c r="B25" s="47">
        <f>INDEX(A16:A23,MATCH(MIN(E16:E23),E16:E23,0))</f>
        <v/>
      </c>
      <c r="C25" s="48">
        <f>MIN(E16:E23)</f>
        <v/>
      </c>
    </row>
    <row r="26">
      <c r="A26" s="49" t="inlineStr">
        <is>
          <t>MOST EXPENSIVE:</t>
        </is>
      </c>
      <c r="B26" s="49">
        <f>INDEX(A16:A23,MATCH(MAX(E16:E23),E16:E23,0))</f>
        <v/>
      </c>
      <c r="C26" s="50">
        <f>MAX(E16:E23)</f>
        <v/>
      </c>
    </row>
    <row r="27">
      <c r="A27" s="3" t="inlineStr">
        <is>
          <t>YOU SAVE:</t>
        </is>
      </c>
      <c r="B27" s="51">
        <f>C26-C25</f>
        <v/>
      </c>
      <c r="C27" s="21" t="inlineStr">
        <is>
          <t>by picking the cheapest</t>
        </is>
      </c>
    </row>
  </sheetData>
  <mergeCells count="3">
    <mergeCell ref="A14:G14"/>
    <mergeCell ref="A2:G2"/>
    <mergeCell ref="A1:G1"/>
  </mergeCells>
  <conditionalFormatting sqref="E16:E23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9E2AF"/>
    <outlinePr summaryBelow="1" summaryRight="1"/>
    <pageSetUpPr/>
  </sheetPr>
  <dimension ref="A1:G3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0" customWidth="1" min="3" max="3"/>
    <col width="14" customWidth="1" min="4" max="4"/>
    <col width="12" customWidth="1" min="5" max="5"/>
    <col width="10" customWidth="1" min="6" max="6"/>
    <col width="10" customWidth="1" min="7" max="7"/>
  </cols>
  <sheetData>
    <row r="1">
      <c r="A1" s="1" t="inlineStr">
        <is>
          <t>STOCK IMPORT</t>
        </is>
      </c>
    </row>
    <row r="2">
      <c r="A2" s="2" t="inlineStr">
        <is>
          <t>Paste stock data below to add to your portfolio. Then copy rows to the Holdings sheet.</t>
        </is>
      </c>
    </row>
    <row r="3">
      <c r="A3" s="3" t="inlineStr">
        <is>
          <t>STATUS:</t>
        </is>
      </c>
      <c r="B3" s="52" t="inlineStr">
        <is>
          <t>READY TO IMPORT</t>
        </is>
      </c>
    </row>
    <row r="5">
      <c r="A5" s="23" t="inlineStr">
        <is>
          <t>Symbol</t>
        </is>
      </c>
      <c r="B5" s="23" t="inlineStr">
        <is>
          <t>Company Name</t>
        </is>
      </c>
      <c r="C5" s="23" t="inlineStr">
        <is>
          <t>Shares</t>
        </is>
      </c>
      <c r="D5" s="23" t="inlineStr">
        <is>
          <t>Price (£)</t>
        </is>
      </c>
      <c r="E5" s="23" t="inlineStr">
        <is>
          <t>Category</t>
        </is>
      </c>
      <c r="F5" s="23" t="inlineStr">
        <is>
          <t>Risk</t>
        </is>
      </c>
      <c r="G5" s="23" t="inlineStr">
        <is>
          <t>Horizon</t>
        </is>
      </c>
    </row>
    <row r="6">
      <c r="A6" s="53" t="inlineStr">
        <is>
          <t>NVDA</t>
        </is>
      </c>
      <c r="B6" s="53" t="inlineStr">
        <is>
          <t>NVIDIA Corp</t>
        </is>
      </c>
      <c r="C6" s="53" t="n">
        <v>5</v>
      </c>
      <c r="D6" s="54" t="n">
        <v>950</v>
      </c>
      <c r="E6" s="53" t="inlineStr">
        <is>
          <t>Trend</t>
        </is>
      </c>
      <c r="F6" s="53" t="inlineStr">
        <is>
          <t>High</t>
        </is>
      </c>
      <c r="G6" s="53" t="inlineStr">
        <is>
          <t>Long</t>
        </is>
      </c>
    </row>
    <row r="7">
      <c r="A7" s="55" t="n"/>
      <c r="B7" s="55" t="n"/>
      <c r="C7" s="55" t="n"/>
      <c r="D7" s="55" t="n"/>
      <c r="E7" s="55" t="n"/>
      <c r="F7" s="55" t="n"/>
      <c r="G7" s="55" t="n"/>
    </row>
    <row r="8">
      <c r="A8" s="55" t="n"/>
      <c r="B8" s="55" t="n"/>
      <c r="C8" s="55" t="n"/>
      <c r="D8" s="55" t="n"/>
      <c r="E8" s="55" t="n"/>
      <c r="F8" s="55" t="n"/>
      <c r="G8" s="55" t="n"/>
    </row>
    <row r="9">
      <c r="A9" s="55" t="n"/>
      <c r="B9" s="55" t="n"/>
      <c r="C9" s="55" t="n"/>
      <c r="D9" s="55" t="n"/>
      <c r="E9" s="55" t="n"/>
      <c r="F9" s="55" t="n"/>
      <c r="G9" s="55" t="n"/>
    </row>
    <row r="10">
      <c r="A10" s="55" t="n"/>
      <c r="B10" s="55" t="n"/>
      <c r="C10" s="55" t="n"/>
      <c r="D10" s="55" t="n"/>
      <c r="E10" s="55" t="n"/>
      <c r="F10" s="55" t="n"/>
      <c r="G10" s="55" t="n"/>
    </row>
    <row r="11">
      <c r="A11" s="55" t="n"/>
      <c r="B11" s="55" t="n"/>
      <c r="C11" s="55" t="n"/>
      <c r="D11" s="55" t="n"/>
      <c r="E11" s="55" t="n"/>
      <c r="F11" s="55" t="n"/>
      <c r="G11" s="55" t="n"/>
    </row>
    <row r="12">
      <c r="A12" s="55" t="n"/>
      <c r="B12" s="55" t="n"/>
      <c r="C12" s="55" t="n"/>
      <c r="D12" s="55" t="n"/>
      <c r="E12" s="55" t="n"/>
      <c r="F12" s="55" t="n"/>
      <c r="G12" s="55" t="n"/>
    </row>
    <row r="13">
      <c r="A13" s="55" t="n"/>
      <c r="B13" s="55" t="n"/>
      <c r="C13" s="55" t="n"/>
      <c r="D13" s="55" t="n"/>
      <c r="E13" s="55" t="n"/>
      <c r="F13" s="55" t="n"/>
      <c r="G13" s="55" t="n"/>
    </row>
    <row r="14">
      <c r="A14" s="55" t="n"/>
      <c r="B14" s="55" t="n"/>
      <c r="C14" s="55" t="n"/>
      <c r="D14" s="55" t="n"/>
      <c r="E14" s="55" t="n"/>
      <c r="F14" s="55" t="n"/>
      <c r="G14" s="55" t="n"/>
    </row>
    <row r="15">
      <c r="A15" s="55" t="n"/>
      <c r="B15" s="55" t="n"/>
      <c r="C15" s="55" t="n"/>
      <c r="D15" s="55" t="n"/>
      <c r="E15" s="55" t="n"/>
      <c r="F15" s="55" t="n"/>
      <c r="G15" s="55" t="n"/>
    </row>
    <row r="16">
      <c r="A16" s="55" t="n"/>
      <c r="B16" s="55" t="n"/>
      <c r="C16" s="55" t="n"/>
      <c r="D16" s="55" t="n"/>
      <c r="E16" s="55" t="n"/>
      <c r="F16" s="55" t="n"/>
      <c r="G16" s="55" t="n"/>
    </row>
    <row r="17">
      <c r="A17" s="55" t="n"/>
      <c r="B17" s="55" t="n"/>
      <c r="C17" s="55" t="n"/>
      <c r="D17" s="55" t="n"/>
      <c r="E17" s="55" t="n"/>
      <c r="F17" s="55" t="n"/>
      <c r="G17" s="55" t="n"/>
    </row>
    <row r="18">
      <c r="A18" s="55" t="n"/>
      <c r="B18" s="55" t="n"/>
      <c r="C18" s="55" t="n"/>
      <c r="D18" s="55" t="n"/>
      <c r="E18" s="55" t="n"/>
      <c r="F18" s="55" t="n"/>
      <c r="G18" s="55" t="n"/>
    </row>
    <row r="19">
      <c r="A19" s="55" t="n"/>
      <c r="B19" s="55" t="n"/>
      <c r="C19" s="55" t="n"/>
      <c r="D19" s="55" t="n"/>
      <c r="E19" s="55" t="n"/>
      <c r="F19" s="55" t="n"/>
      <c r="G19" s="55" t="n"/>
    </row>
    <row r="20">
      <c r="A20" s="55" t="n"/>
      <c r="B20" s="55" t="n"/>
      <c r="C20" s="55" t="n"/>
      <c r="D20" s="55" t="n"/>
      <c r="E20" s="55" t="n"/>
      <c r="F20" s="55" t="n"/>
      <c r="G20" s="55" t="n"/>
    </row>
    <row r="21">
      <c r="A21" s="55" t="n"/>
      <c r="B21" s="55" t="n"/>
      <c r="C21" s="55" t="n"/>
      <c r="D21" s="55" t="n"/>
      <c r="E21" s="55" t="n"/>
      <c r="F21" s="55" t="n"/>
      <c r="G21" s="55" t="n"/>
    </row>
    <row r="22">
      <c r="A22" s="55" t="n"/>
      <c r="B22" s="55" t="n"/>
      <c r="C22" s="55" t="n"/>
      <c r="D22" s="55" t="n"/>
      <c r="E22" s="55" t="n"/>
      <c r="F22" s="55" t="n"/>
      <c r="G22" s="55" t="n"/>
    </row>
    <row r="23">
      <c r="A23" s="55" t="n"/>
      <c r="B23" s="55" t="n"/>
      <c r="C23" s="55" t="n"/>
      <c r="D23" s="55" t="n"/>
      <c r="E23" s="55" t="n"/>
      <c r="F23" s="55" t="n"/>
      <c r="G23" s="55" t="n"/>
    </row>
    <row r="24">
      <c r="A24" s="55" t="n"/>
      <c r="B24" s="55" t="n"/>
      <c r="C24" s="55" t="n"/>
      <c r="D24" s="55" t="n"/>
      <c r="E24" s="55" t="n"/>
      <c r="F24" s="55" t="n"/>
      <c r="G24" s="55" t="n"/>
    </row>
    <row r="25">
      <c r="A25" s="55" t="n"/>
      <c r="B25" s="55" t="n"/>
      <c r="C25" s="55" t="n"/>
      <c r="D25" s="55" t="n"/>
      <c r="E25" s="55" t="n"/>
      <c r="F25" s="55" t="n"/>
      <c r="G25" s="55" t="n"/>
    </row>
    <row r="26">
      <c r="A26" s="55" t="n"/>
      <c r="B26" s="55" t="n"/>
      <c r="C26" s="55" t="n"/>
      <c r="D26" s="55" t="n"/>
      <c r="E26" s="55" t="n"/>
      <c r="F26" s="55" t="n"/>
      <c r="G26" s="55" t="n"/>
    </row>
    <row r="28">
      <c r="A28" s="56" t="inlineStr">
        <is>
          <t>JSON IMPORT — Paste a JSON array below and manually transfer to rows above</t>
        </is>
      </c>
    </row>
    <row r="29">
      <c r="A29" s="57" t="inlineStr">
        <is>
          <t>[{"symbol":"NVDA","name":"NVIDIA Corp","shares":5,"price":950,"cat":"Trend","risk":"High","horizon":"Long"}]</t>
        </is>
      </c>
    </row>
    <row r="30"/>
    <row r="31"/>
    <row r="32"/>
  </sheetData>
  <mergeCells count="4">
    <mergeCell ref="A29:G32"/>
    <mergeCell ref="A2:G2"/>
    <mergeCell ref="A1:G1"/>
    <mergeCell ref="A28:G28"/>
  </mergeCells>
  <dataValidations count="3">
    <dataValidation sqref="E6:E26" showDropDown="0" showInputMessage="0" showErrorMessage="0" allowBlank="1" type="list">
      <formula1>"Admire,Work,Trend"</formula1>
    </dataValidation>
    <dataValidation sqref="F6:F26" showDropDown="0" showInputMessage="0" showErrorMessage="0" allowBlank="1" type="list">
      <formula1>"Low,Medium,High"</formula1>
    </dataValidation>
    <dataValidation sqref="G6:G26" showDropDown="0" showInputMessage="0" showErrorMessage="0" allowBlank="1" type="list">
      <formula1>"Short,Long"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F38BA8"/>
    <outlinePr summaryBelow="1" summaryRight="1"/>
    <pageSetUpPr/>
  </sheetPr>
  <dimension ref="A1:G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4" customWidth="1" min="4" max="4"/>
    <col width="12" customWidth="1" min="5" max="5"/>
    <col width="14" customWidth="1" min="6" max="6"/>
    <col width="14" customWidth="1" min="7" max="7"/>
  </cols>
  <sheetData>
    <row r="1">
      <c r="A1" s="47" t="inlineStr">
        <is>
          <t>PRICE SHEET — Update prices here. Holdings pulls from this automatically.</t>
        </is>
      </c>
    </row>
    <row r="2">
      <c r="A2" s="21" t="inlineStr">
        <is>
          <t>Tip: Update the Current Price column. Everything else recalculates.</t>
        </is>
      </c>
    </row>
    <row r="3">
      <c r="A3" s="23" t="inlineStr">
        <is>
          <t>Symbol</t>
        </is>
      </c>
      <c r="B3" s="23" t="inlineStr">
        <is>
          <t>Current Price</t>
        </is>
      </c>
      <c r="C3" s="23" t="inlineStr">
        <is>
          <t>Previous Close</t>
        </is>
      </c>
      <c r="D3" s="23" t="inlineStr">
        <is>
          <t>Day Change £</t>
        </is>
      </c>
      <c r="E3" s="23" t="inlineStr">
        <is>
          <t>Day Change %</t>
        </is>
      </c>
      <c r="F3" s="23" t="inlineStr">
        <is>
          <t>52-Wk High</t>
        </is>
      </c>
      <c r="G3" s="23" t="inlineStr">
        <is>
          <t>52-Wk Low</t>
        </is>
      </c>
    </row>
    <row r="4">
      <c r="A4" s="41" t="inlineStr">
        <is>
          <t>AAPL</t>
        </is>
      </c>
      <c r="B4" s="58" t="n">
        <v>200.1</v>
      </c>
      <c r="C4" s="25" t="n">
        <v>200.1</v>
      </c>
      <c r="D4" s="25">
        <f>B4-C4</f>
        <v/>
      </c>
      <c r="E4" s="27">
        <f>IF(C4=0,0,(B4-C4)/C4)</f>
        <v/>
      </c>
      <c r="F4" s="25" t="n">
        <v>230.115</v>
      </c>
      <c r="G4" s="25" t="n">
        <v>150.075</v>
      </c>
    </row>
    <row r="5">
      <c r="A5" s="42" t="inlineStr">
        <is>
          <t>MSFT</t>
        </is>
      </c>
      <c r="B5" s="58" t="n">
        <v>443.2</v>
      </c>
      <c r="C5" s="30" t="n">
        <v>443.2</v>
      </c>
      <c r="D5" s="30">
        <f>B5-C5</f>
        <v/>
      </c>
      <c r="E5" s="31">
        <f>IF(C5=0,0,(B5-C5)/C5)</f>
        <v/>
      </c>
      <c r="F5" s="30" t="n">
        <v>509.6799999999999</v>
      </c>
      <c r="G5" s="30" t="n">
        <v>332.4</v>
      </c>
    </row>
    <row r="6">
      <c r="A6" s="41" t="inlineStr">
        <is>
          <t>TSLA</t>
        </is>
      </c>
      <c r="B6" s="58" t="n">
        <v>285</v>
      </c>
      <c r="C6" s="25" t="n">
        <v>285</v>
      </c>
      <c r="D6" s="25">
        <f>B6-C6</f>
        <v/>
      </c>
      <c r="E6" s="27">
        <f>IF(C6=0,0,(B6-C6)/C6)</f>
        <v/>
      </c>
      <c r="F6" s="25" t="n">
        <v>327.75</v>
      </c>
      <c r="G6" s="25" t="n">
        <v>213.75</v>
      </c>
    </row>
    <row r="7">
      <c r="A7" s="42" t="inlineStr">
        <is>
          <t>VOO</t>
        </is>
      </c>
      <c r="B7" s="58" t="n">
        <v>507.1</v>
      </c>
      <c r="C7" s="30" t="n">
        <v>507.1</v>
      </c>
      <c r="D7" s="30">
        <f>B7-C7</f>
        <v/>
      </c>
      <c r="E7" s="31">
        <f>IF(C7=0,0,(B7-C7)/C7)</f>
        <v/>
      </c>
      <c r="F7" s="30" t="n">
        <v>583.165</v>
      </c>
      <c r="G7" s="30" t="n">
        <v>380.325</v>
      </c>
    </row>
    <row r="8">
      <c r="A8" s="41" t="inlineStr">
        <is>
          <t>LLOY.L</t>
        </is>
      </c>
      <c r="B8" s="58" t="n">
        <v>0.635</v>
      </c>
      <c r="C8" s="25" t="n">
        <v>0.635</v>
      </c>
      <c r="D8" s="25">
        <f>B8-C8</f>
        <v/>
      </c>
      <c r="E8" s="27">
        <f>IF(C8=0,0,(B8-C8)/C8)</f>
        <v/>
      </c>
      <c r="F8" s="25" t="n">
        <v>0.73025</v>
      </c>
      <c r="G8" s="25" t="n">
        <v>0.47625</v>
      </c>
    </row>
    <row r="9">
      <c r="A9" s="42" t="inlineStr">
        <is>
          <t>BP.L</t>
        </is>
      </c>
      <c r="B9" s="58" t="n">
        <v>5.165</v>
      </c>
      <c r="C9" s="30" t="n">
        <v>5.165</v>
      </c>
      <c r="D9" s="30">
        <f>B9-C9</f>
        <v/>
      </c>
      <c r="E9" s="31">
        <f>IF(C9=0,0,(B9-C9)/C9)</f>
        <v/>
      </c>
      <c r="F9" s="30" t="n">
        <v>5.939749999999999</v>
      </c>
      <c r="G9" s="30" t="n">
        <v>3.87375</v>
      </c>
    </row>
    <row r="10">
      <c r="A10" s="59" t="n"/>
      <c r="B10" s="60" t="n"/>
      <c r="C10" s="59" t="n"/>
      <c r="D10" s="61">
        <f>IF(B10="","",B10-C10)</f>
        <v/>
      </c>
      <c r="E10" s="62">
        <f>IF(OR(B10="",C10=0),"",((B10-C10)/C10))</f>
        <v/>
      </c>
      <c r="F10" s="59" t="n"/>
      <c r="G10" s="59" t="n"/>
    </row>
    <row r="11">
      <c r="A11" s="59" t="n"/>
      <c r="B11" s="60" t="n"/>
      <c r="C11" s="59" t="n"/>
      <c r="D11" s="61">
        <f>IF(B11="","",B11-C11)</f>
        <v/>
      </c>
      <c r="E11" s="62">
        <f>IF(OR(B11="",C11=0),"",((B11-C11)/C11))</f>
        <v/>
      </c>
      <c r="F11" s="59" t="n"/>
      <c r="G11" s="59" t="n"/>
    </row>
    <row r="12">
      <c r="A12" s="59" t="n"/>
      <c r="B12" s="60" t="n"/>
      <c r="C12" s="59" t="n"/>
      <c r="D12" s="61">
        <f>IF(B12="","",B12-C12)</f>
        <v/>
      </c>
      <c r="E12" s="62">
        <f>IF(OR(B12="",C12=0),"",((B12-C12)/C12))</f>
        <v/>
      </c>
      <c r="F12" s="59" t="n"/>
      <c r="G12" s="59" t="n"/>
    </row>
    <row r="13">
      <c r="A13" s="59" t="n"/>
      <c r="B13" s="60" t="n"/>
      <c r="C13" s="59" t="n"/>
      <c r="D13" s="61">
        <f>IF(B13="","",B13-C13)</f>
        <v/>
      </c>
      <c r="E13" s="62">
        <f>IF(OR(B13="",C13=0),"",((B13-C13)/C13))</f>
        <v/>
      </c>
      <c r="F13" s="59" t="n"/>
      <c r="G13" s="59" t="n"/>
    </row>
    <row r="14">
      <c r="A14" s="59" t="n"/>
      <c r="B14" s="60" t="n"/>
      <c r="C14" s="59" t="n"/>
      <c r="D14" s="61">
        <f>IF(B14="","",B14-C14)</f>
        <v/>
      </c>
      <c r="E14" s="62">
        <f>IF(OR(B14="",C14=0),"",((B14-C14)/C14))</f>
        <v/>
      </c>
      <c r="F14" s="59" t="n"/>
      <c r="G14" s="59" t="n"/>
    </row>
    <row r="15">
      <c r="A15" s="59" t="n"/>
      <c r="B15" s="60" t="n"/>
      <c r="C15" s="59" t="n"/>
      <c r="D15" s="61">
        <f>IF(B15="","",B15-C15)</f>
        <v/>
      </c>
      <c r="E15" s="62">
        <f>IF(OR(B15="",C15=0),"",((B15-C15)/C15))</f>
        <v/>
      </c>
      <c r="F15" s="59" t="n"/>
      <c r="G15" s="59" t="n"/>
    </row>
    <row r="16">
      <c r="A16" s="59" t="n"/>
      <c r="B16" s="60" t="n"/>
      <c r="C16" s="59" t="n"/>
      <c r="D16" s="61">
        <f>IF(B16="","",B16-C16)</f>
        <v/>
      </c>
      <c r="E16" s="62">
        <f>IF(OR(B16="",C16=0),"",((B16-C16)/C16))</f>
        <v/>
      </c>
      <c r="F16" s="59" t="n"/>
      <c r="G16" s="59" t="n"/>
    </row>
    <row r="17">
      <c r="A17" s="59" t="n"/>
      <c r="B17" s="60" t="n"/>
      <c r="C17" s="59" t="n"/>
      <c r="D17" s="61">
        <f>IF(B17="","",B17-C17)</f>
        <v/>
      </c>
      <c r="E17" s="62">
        <f>IF(OR(B17="",C17=0),"",((B17-C17)/C17))</f>
        <v/>
      </c>
      <c r="F17" s="59" t="n"/>
      <c r="G17" s="59" t="n"/>
    </row>
    <row r="18">
      <c r="A18" s="59" t="n"/>
      <c r="B18" s="60" t="n"/>
      <c r="C18" s="59" t="n"/>
      <c r="D18" s="61">
        <f>IF(B18="","",B18-C18)</f>
        <v/>
      </c>
      <c r="E18" s="62">
        <f>IF(OR(B18="",C18=0),"",((B18-C18)/C18))</f>
        <v/>
      </c>
      <c r="F18" s="59" t="n"/>
      <c r="G18" s="59" t="n"/>
    </row>
    <row r="19">
      <c r="A19" s="59" t="n"/>
      <c r="B19" s="60" t="n"/>
      <c r="C19" s="59" t="n"/>
      <c r="D19" s="61">
        <f>IF(B19="","",B19-C19)</f>
        <v/>
      </c>
      <c r="E19" s="62">
        <f>IF(OR(B19="",C19=0),"",((B19-C19)/C19))</f>
        <v/>
      </c>
      <c r="F19" s="59" t="n"/>
      <c r="G19" s="59" t="n"/>
    </row>
  </sheetData>
  <mergeCells count="2">
    <mergeCell ref="A2:G2"/>
    <mergeCell ref="A1:G1"/>
  </mergeCells>
  <conditionalFormatting sqref="D4:D9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E4:E9">
    <cfRule type="cellIs" priority="3" operator="greaterThan" dxfId="0">
      <formula>0</formula>
    </cfRule>
    <cfRule type="cellIs" priority="4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2026-04-11T19:01:48Z</dcterms:created>
  <dcterms:modified xmlns:dcterms="http://purl.org/dc/terms/" xmlns:xsi="http://www.w3.org/2001/XMLSchema-instance" xsi:type="dcterms:W3CDTF">2026-04-11T19:01:48Z</dcterms:modified>
</cp:coreProperties>
</file>